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X:\Raamatupidamine\Direktri kk 2025\Üld\"/>
    </mc:Choice>
  </mc:AlternateContent>
  <xr:revisionPtr revIDLastSave="0" documentId="8_{7DADF5BC-31D3-4F19-B3B6-FDB97BDB2C43}" xr6:coauthVersionLast="47" xr6:coauthVersionMax="47" xr10:uidLastSave="{00000000-0000-0000-0000-000000000000}"/>
  <bookViews>
    <workbookView xWindow="-108" yWindow="-108" windowWidth="30936" windowHeight="16896" xr2:uid="{ABD4C297-ED9A-45D3-BC62-A203B8BA1181}"/>
  </bookViews>
  <sheets>
    <sheet name="2025.a TULUD JA KULU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2" i="1" s="1"/>
  <c r="F50" i="1"/>
  <c r="C49" i="1"/>
  <c r="F49" i="1" s="1"/>
  <c r="C48" i="1"/>
  <c r="C46" i="1" s="1"/>
  <c r="F46" i="1" s="1"/>
  <c r="F47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E31" i="1"/>
  <c r="D31" i="1"/>
  <c r="C31" i="1"/>
  <c r="E29" i="1"/>
  <c r="D29" i="1"/>
  <c r="C29" i="1"/>
  <c r="E28" i="1"/>
  <c r="E26" i="1" s="1"/>
  <c r="D28" i="1"/>
  <c r="D26" i="1" s="1"/>
  <c r="C28" i="1"/>
  <c r="C26" i="1" s="1"/>
  <c r="D27" i="1"/>
  <c r="F27" i="1" s="1"/>
  <c r="C20" i="1"/>
  <c r="F20" i="1" s="1"/>
  <c r="F19" i="1"/>
  <c r="C18" i="1"/>
  <c r="F18" i="1" s="1"/>
  <c r="F17" i="1"/>
  <c r="C16" i="1"/>
  <c r="F16" i="1" s="1"/>
  <c r="F15" i="1"/>
  <c r="F14" i="1"/>
  <c r="E13" i="1"/>
  <c r="E12" i="1" s="1"/>
  <c r="C13" i="1"/>
  <c r="F10" i="1"/>
  <c r="E9" i="1"/>
  <c r="D9" i="1"/>
  <c r="C9" i="1"/>
  <c r="F29" i="1" l="1"/>
  <c r="F48" i="1"/>
  <c r="D21" i="1"/>
  <c r="E51" i="1"/>
  <c r="D51" i="1"/>
  <c r="F9" i="1"/>
  <c r="F13" i="1"/>
  <c r="F31" i="1"/>
  <c r="F26" i="1"/>
  <c r="C51" i="1"/>
  <c r="E21" i="1"/>
  <c r="C12" i="1"/>
  <c r="F12" i="1" s="1"/>
  <c r="F28" i="1"/>
  <c r="F51" i="1" l="1"/>
  <c r="F21" i="1"/>
  <c r="C21" i="1"/>
</calcChain>
</file>

<file path=xl/sharedStrings.xml><?xml version="1.0" encoding="utf-8"?>
<sst xmlns="http://schemas.openxmlformats.org/spreadsheetml/2006/main" count="65" uniqueCount="57">
  <si>
    <t>Asutuse nimi: VÕRU INSTITUUT</t>
  </si>
  <si>
    <t>reg nr 70004347</t>
  </si>
  <si>
    <t>2025.a EELARVE LIIGENDUS PROGRAMMI TEGEVUSE JÄRG</t>
  </si>
  <si>
    <t>TULUD (EUR)</t>
  </si>
  <si>
    <t>Meede: Kultuuripärandi kestlikkuse ja kättesaadavaks tegemise toetamine ja arendamine</t>
  </si>
  <si>
    <t>Art.</t>
  </si>
  <si>
    <t>Artikli nimetus</t>
  </si>
  <si>
    <t>Tulud riigieelarvest</t>
  </si>
  <si>
    <t>Sihtots-tarbelised toetused</t>
  </si>
  <si>
    <t>Tulud oma majandus-tegevusest</t>
  </si>
  <si>
    <t>Tulud kokku</t>
  </si>
  <si>
    <t>Eelarve liik</t>
  </si>
  <si>
    <t>20, 30</t>
  </si>
  <si>
    <t>40, 42, 43</t>
  </si>
  <si>
    <t>Tegevuskulud</t>
  </si>
  <si>
    <t>2025. a planeeritavad tulud</t>
  </si>
  <si>
    <t>Muuseumi- ja muinsuskaitsepoliitika kujundamine, rakendamine (tööjõu 771 386 +majandam 98 265)</t>
  </si>
  <si>
    <t>Oma majandustegevuse tulud</t>
  </si>
  <si>
    <t>Muuseumi- ja muinsuskaitsepoliitika kujundamine, rakendamine. Vahendid RKAS-le</t>
  </si>
  <si>
    <t>Muuseumipoliitika kujundamine ja rakendamine, remondifondi toetus (Karilatsi muuseumi laastukatused: koolimaja, laut-kuur, ait-kuur, suitsusaun)</t>
  </si>
  <si>
    <t>Vana-Võromaa Muuseumide ühine koduleht - kultuuripärandi kättesaadavuse edendamine</t>
  </si>
  <si>
    <t>Põhivara amortisatsioon</t>
  </si>
  <si>
    <t>Muuseumi- ja muinsuskaitsepoliitika kujundamine, rakendamine, põhivara amortisatsioon</t>
  </si>
  <si>
    <t>Põhieelaarve käibemaksukulu, RKASi vahendite käibemaksu kulu, omatulude käibemaksukulu</t>
  </si>
  <si>
    <t>TULUD KOKKU</t>
  </si>
  <si>
    <t>KAVANDATUD KULUD (EUR). Teenus: KS01020501, Kultuuripärandi hoidmine ja arendamine</t>
  </si>
  <si>
    <t>Kulud riigi tuludest</t>
  </si>
  <si>
    <t>Kulud siht-otstarbeliste toetuste arvelt</t>
  </si>
  <si>
    <t>Kulud oma majandus-tegevusest</t>
  </si>
  <si>
    <t>Kulud kokku</t>
  </si>
  <si>
    <t>Personalikulud</t>
  </si>
  <si>
    <t>Töötajate töötasu</t>
  </si>
  <si>
    <t>Töötasuga kaasnevad maksud ja sotsiaalkindlustusmaksed</t>
  </si>
  <si>
    <t>Sotsiaaltoetused</t>
  </si>
  <si>
    <t>muuseumipoliitika</t>
  </si>
  <si>
    <t>Majandamiskulud</t>
  </si>
  <si>
    <t>Administreerimiskulud</t>
  </si>
  <si>
    <t>Uurimis- ja arendustööd</t>
  </si>
  <si>
    <t>Lähetuskulud</t>
  </si>
  <si>
    <t>Koolituskulud</t>
  </si>
  <si>
    <t>Kinnistute, hoonete ja ruumide majandamiskulud</t>
  </si>
  <si>
    <t>Sõidukite ülalpidamise kulud</t>
  </si>
  <si>
    <t>Info- ja kommunikatsiooni-tehnoloogia kulud</t>
  </si>
  <si>
    <t>Inventari kulud (v.a infotehnoloogia)</t>
  </si>
  <si>
    <t>Meditsiini- ja hügieenikulud</t>
  </si>
  <si>
    <t xml:space="preserve">Teavikud ja kunstiesemed </t>
  </si>
  <si>
    <t>Õppevahendite ja koolituse kulud</t>
  </si>
  <si>
    <t>Kommunikatsiooni-, kultuuri- ja vaba aja sisustamise kulud</t>
  </si>
  <si>
    <t>Mitmesugused majanduskulud</t>
  </si>
  <si>
    <t>Käibemaksukulu</t>
  </si>
  <si>
    <t xml:space="preserve">Vahendid RKAS-le </t>
  </si>
  <si>
    <t>Käibemaks</t>
  </si>
  <si>
    <t>KULUD KOKKU</t>
  </si>
  <si>
    <t>Koostas: Ivari Padar, 23.01.2025</t>
  </si>
  <si>
    <t>2024. a  jääk  kokku</t>
  </si>
  <si>
    <t>Lisa nr 1</t>
  </si>
  <si>
    <r>
      <t>Direktori käskkirja nr</t>
    </r>
    <r>
      <rPr>
        <sz val="11"/>
        <rFont val="Aptos Narrow"/>
        <family val="2"/>
        <charset val="186"/>
        <scheme val="minor"/>
      </rPr>
      <t xml:space="preserve"> </t>
    </r>
    <r>
      <rPr>
        <sz val="10"/>
        <rFont val="Arial"/>
        <family val="2"/>
        <charset val="186"/>
      </rPr>
      <t>1.1-2/3</t>
    </r>
    <r>
      <rPr>
        <sz val="10"/>
        <color indexed="1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(23.01.2025) juurde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</si>
</sst>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\-0"/>
  </numFmts>
  <fonts count="20" x14ac:knownFonts="1">
    <font>
      <sz val="11"/>
      <color theme="1"/>
      <name val="Aptos Narrow"/>
      <family val="2"/>
      <charset val="186"/>
      <scheme val="minor"/>
    </font>
    <font>
      <sz val="10"/>
      <color indexed="10"/>
      <name val="Arial"/>
      <family val="2"/>
      <charset val="186"/>
    </font>
    <font>
      <sz val="10"/>
      <name val="Arial"/>
      <family val="2"/>
      <charset val="186"/>
    </font>
    <font>
      <b/>
      <u/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sz val="9"/>
      <name val="Arial"/>
      <family val="2"/>
      <charset val="186"/>
    </font>
    <font>
      <i/>
      <sz val="8"/>
      <name val="Arial"/>
      <family val="2"/>
      <charset val="186"/>
    </font>
    <font>
      <i/>
      <sz val="8"/>
      <color indexed="8"/>
      <name val="Arial"/>
      <family val="2"/>
      <charset val="186"/>
    </font>
    <font>
      <b/>
      <i/>
      <sz val="8"/>
      <name val="Arial"/>
      <family val="2"/>
      <charset val="186"/>
    </font>
    <font>
      <b/>
      <sz val="8"/>
      <color indexed="8"/>
      <name val="Arial"/>
      <family val="2"/>
      <charset val="186"/>
    </font>
    <font>
      <sz val="8"/>
      <name val="Arial"/>
      <family val="2"/>
      <charset val="186"/>
    </font>
    <font>
      <b/>
      <sz val="9"/>
      <name val="Arial"/>
      <family val="2"/>
      <charset val="186"/>
    </font>
    <font>
      <sz val="8"/>
      <color indexed="8"/>
      <name val="Arial"/>
      <family val="2"/>
      <charset val="186"/>
    </font>
    <font>
      <sz val="8"/>
      <color theme="1"/>
      <name val="Aptos Narrow"/>
      <family val="2"/>
      <charset val="186"/>
      <scheme val="minor"/>
    </font>
    <font>
      <i/>
      <sz val="9"/>
      <color rgb="FFFF0000"/>
      <name val="Arial"/>
      <family val="2"/>
      <charset val="186"/>
    </font>
    <font>
      <b/>
      <sz val="8"/>
      <color theme="1"/>
      <name val="Aptos Narrow"/>
      <family val="2"/>
      <charset val="186"/>
      <scheme val="minor"/>
    </font>
    <font>
      <i/>
      <sz val="9"/>
      <name val="Arial"/>
      <family val="2"/>
      <charset val="186"/>
    </font>
    <font>
      <sz val="11"/>
      <name val="Aptos Narrow"/>
      <family val="2"/>
      <charset val="186"/>
      <scheme val="minor"/>
    </font>
    <font>
      <sz val="8"/>
      <name val="Aptos Narrow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32"/>
      </left>
      <right/>
      <top style="thin">
        <color indexed="32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4" xfId="0" applyFont="1" applyBorder="1"/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6" fillId="0" borderId="0" xfId="0" applyFont="1"/>
    <xf numFmtId="0" fontId="7" fillId="0" borderId="4" xfId="0" applyFont="1" applyBorder="1"/>
    <xf numFmtId="0" fontId="8" fillId="0" borderId="4" xfId="0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3" fontId="9" fillId="0" borderId="4" xfId="0" applyNumberFormat="1" applyFont="1" applyBorder="1"/>
    <xf numFmtId="3" fontId="10" fillId="0" borderId="4" xfId="0" applyNumberFormat="1" applyFont="1" applyBorder="1" applyAlignment="1">
      <alignment horizontal="right"/>
    </xf>
    <xf numFmtId="3" fontId="5" fillId="0" borderId="4" xfId="0" applyNumberFormat="1" applyFont="1" applyBorder="1"/>
    <xf numFmtId="0" fontId="11" fillId="0" borderId="4" xfId="0" applyFont="1" applyBorder="1"/>
    <xf numFmtId="3" fontId="7" fillId="0" borderId="4" xfId="0" applyNumberFormat="1" applyFont="1" applyBorder="1" applyAlignment="1">
      <alignment horizontal="right"/>
    </xf>
    <xf numFmtId="3" fontId="6" fillId="0" borderId="0" xfId="0" applyNumberFormat="1" applyFont="1"/>
    <xf numFmtId="0" fontId="11" fillId="0" borderId="4" xfId="0" applyFont="1" applyBorder="1" applyAlignment="1">
      <alignment wrapText="1"/>
    </xf>
    <xf numFmtId="1" fontId="11" fillId="0" borderId="4" xfId="0" applyNumberFormat="1" applyFont="1" applyBorder="1"/>
    <xf numFmtId="1" fontId="5" fillId="0" borderId="4" xfId="0" applyNumberFormat="1" applyFont="1" applyBorder="1"/>
    <xf numFmtId="0" fontId="5" fillId="0" borderId="4" xfId="0" applyFont="1" applyBorder="1" applyAlignment="1">
      <alignment wrapText="1"/>
    </xf>
    <xf numFmtId="0" fontId="12" fillId="0" borderId="0" xfId="0" applyFont="1"/>
    <xf numFmtId="4" fontId="12" fillId="0" borderId="0" xfId="0" applyNumberFormat="1" applyFont="1"/>
    <xf numFmtId="0" fontId="13" fillId="0" borderId="6" xfId="0" applyFont="1" applyBorder="1" applyAlignment="1">
      <alignment wrapText="1"/>
    </xf>
    <xf numFmtId="3" fontId="13" fillId="0" borderId="0" xfId="0" applyNumberFormat="1" applyFont="1"/>
    <xf numFmtId="3" fontId="11" fillId="0" borderId="4" xfId="0" applyNumberFormat="1" applyFont="1" applyBorder="1"/>
    <xf numFmtId="4" fontId="6" fillId="0" borderId="0" xfId="0" applyNumberFormat="1" applyFont="1"/>
    <xf numFmtId="1" fontId="6" fillId="0" borderId="0" xfId="0" applyNumberFormat="1" applyFont="1"/>
    <xf numFmtId="0" fontId="11" fillId="0" borderId="7" xfId="0" applyFont="1" applyBorder="1" applyAlignment="1">
      <alignment wrapText="1"/>
    </xf>
    <xf numFmtId="3" fontId="14" fillId="0" borderId="7" xfId="0" applyNumberFormat="1" applyFont="1" applyBorder="1"/>
    <xf numFmtId="0" fontId="13" fillId="0" borderId="0" xfId="0" applyFont="1" applyAlignment="1">
      <alignment wrapText="1"/>
    </xf>
    <xf numFmtId="0" fontId="5" fillId="0" borderId="8" xfId="0" applyFont="1" applyBorder="1"/>
    <xf numFmtId="0" fontId="11" fillId="0" borderId="9" xfId="0" applyFont="1" applyBorder="1" applyAlignment="1">
      <alignment wrapText="1"/>
    </xf>
    <xf numFmtId="4" fontId="15" fillId="0" borderId="0" xfId="0" applyNumberFormat="1" applyFont="1"/>
    <xf numFmtId="0" fontId="15" fillId="0" borderId="0" xfId="0" applyFont="1"/>
    <xf numFmtId="0" fontId="5" fillId="0" borderId="7" xfId="0" applyFont="1" applyBorder="1" applyAlignment="1">
      <alignment wrapText="1"/>
    </xf>
    <xf numFmtId="3" fontId="16" fillId="0" borderId="7" xfId="0" applyNumberFormat="1" applyFont="1" applyBorder="1"/>
    <xf numFmtId="3" fontId="16" fillId="0" borderId="0" xfId="0" applyNumberFormat="1" applyFont="1"/>
    <xf numFmtId="0" fontId="5" fillId="0" borderId="10" xfId="0" applyFont="1" applyBorder="1"/>
    <xf numFmtId="0" fontId="5" fillId="0" borderId="0" xfId="0" applyFont="1"/>
    <xf numFmtId="4" fontId="5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5" fillId="0" borderId="11" xfId="0" applyFont="1" applyBorder="1"/>
    <xf numFmtId="0" fontId="5" fillId="0" borderId="12" xfId="0" applyFont="1" applyBorder="1"/>
    <xf numFmtId="4" fontId="5" fillId="0" borderId="13" xfId="0" applyNumberFormat="1" applyFont="1" applyBorder="1" applyAlignment="1">
      <alignment horizontal="center" wrapText="1"/>
    </xf>
    <xf numFmtId="4" fontId="5" fillId="0" borderId="12" xfId="0" applyNumberFormat="1" applyFont="1" applyBorder="1" applyAlignment="1">
      <alignment horizontal="center" wrapText="1"/>
    </xf>
    <xf numFmtId="4" fontId="5" fillId="0" borderId="14" xfId="0" applyNumberFormat="1" applyFont="1" applyBorder="1" applyAlignment="1">
      <alignment horizontal="center" wrapText="1"/>
    </xf>
    <xf numFmtId="0" fontId="11" fillId="0" borderId="15" xfId="0" applyFont="1" applyBorder="1"/>
    <xf numFmtId="0" fontId="7" fillId="0" borderId="16" xfId="0" applyFont="1" applyBorder="1"/>
    <xf numFmtId="0" fontId="8" fillId="0" borderId="9" xfId="0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4" fontId="7" fillId="0" borderId="17" xfId="0" applyNumberFormat="1" applyFont="1" applyBorder="1"/>
    <xf numFmtId="0" fontId="5" fillId="0" borderId="18" xfId="0" applyFont="1" applyBorder="1"/>
    <xf numFmtId="3" fontId="5" fillId="0" borderId="7" xfId="0" applyNumberFormat="1" applyFont="1" applyBorder="1"/>
    <xf numFmtId="3" fontId="5" fillId="0" borderId="19" xfId="0" applyNumberFormat="1" applyFont="1" applyBorder="1"/>
    <xf numFmtId="4" fontId="17" fillId="0" borderId="0" xfId="0" applyNumberFormat="1" applyFont="1"/>
    <xf numFmtId="0" fontId="11" fillId="0" borderId="16" xfId="0" applyFont="1" applyBorder="1" applyAlignment="1">
      <alignment wrapText="1"/>
    </xf>
    <xf numFmtId="3" fontId="13" fillId="0" borderId="20" xfId="0" applyNumberFormat="1" applyFont="1" applyBorder="1"/>
    <xf numFmtId="3" fontId="13" fillId="0" borderId="21" xfId="0" applyNumberFormat="1" applyFont="1" applyBorder="1"/>
    <xf numFmtId="3" fontId="11" fillId="0" borderId="17" xfId="0" applyNumberFormat="1" applyFont="1" applyBorder="1"/>
    <xf numFmtId="0" fontId="7" fillId="0" borderId="15" xfId="0" applyFont="1" applyBorder="1"/>
    <xf numFmtId="0" fontId="7" fillId="0" borderId="16" xfId="0" applyFont="1" applyBorder="1" applyAlignment="1">
      <alignment wrapText="1"/>
    </xf>
    <xf numFmtId="3" fontId="8" fillId="0" borderId="22" xfId="0" applyNumberFormat="1" applyFont="1" applyBorder="1"/>
    <xf numFmtId="3" fontId="7" fillId="0" borderId="17" xfId="0" applyNumberFormat="1" applyFont="1" applyBorder="1"/>
    <xf numFmtId="0" fontId="5" fillId="0" borderId="8" xfId="0" applyFont="1" applyBorder="1" applyAlignment="1">
      <alignment wrapText="1"/>
    </xf>
    <xf numFmtId="3" fontId="10" fillId="0" borderId="8" xfId="0" applyNumberFormat="1" applyFont="1" applyBorder="1"/>
    <xf numFmtId="3" fontId="10" fillId="0" borderId="6" xfId="0" applyNumberFormat="1" applyFont="1" applyBorder="1"/>
    <xf numFmtId="0" fontId="7" fillId="0" borderId="8" xfId="0" applyFont="1" applyBorder="1" applyAlignment="1">
      <alignment horizontal="left" wrapText="1"/>
    </xf>
    <xf numFmtId="3" fontId="8" fillId="0" borderId="8" xfId="0" applyNumberFormat="1" applyFont="1" applyBorder="1"/>
    <xf numFmtId="3" fontId="13" fillId="0" borderId="7" xfId="0" applyNumberFormat="1" applyFont="1" applyBorder="1"/>
    <xf numFmtId="3" fontId="5" fillId="0" borderId="8" xfId="0" applyNumberFormat="1" applyFont="1" applyBorder="1"/>
    <xf numFmtId="3" fontId="5" fillId="0" borderId="23" xfId="0" applyNumberFormat="1" applyFont="1" applyBorder="1"/>
    <xf numFmtId="164" fontId="12" fillId="0" borderId="0" xfId="0" applyNumberFormat="1" applyFont="1"/>
    <xf numFmtId="3" fontId="17" fillId="0" borderId="0" xfId="0" applyNumberFormat="1" applyFont="1"/>
    <xf numFmtId="3" fontId="11" fillId="0" borderId="16" xfId="0" applyNumberFormat="1" applyFont="1" applyBorder="1"/>
    <xf numFmtId="3" fontId="13" fillId="0" borderId="16" xfId="0" applyNumberFormat="1" applyFont="1" applyBorder="1"/>
    <xf numFmtId="0" fontId="11" fillId="0" borderId="22" xfId="0" applyFont="1" applyBorder="1"/>
    <xf numFmtId="0" fontId="7" fillId="0" borderId="24" xfId="0" applyFont="1" applyBorder="1" applyAlignment="1">
      <alignment wrapText="1"/>
    </xf>
    <xf numFmtId="3" fontId="7" fillId="0" borderId="24" xfId="0" applyNumberFormat="1" applyFont="1" applyBorder="1"/>
    <xf numFmtId="3" fontId="7" fillId="0" borderId="25" xfId="0" applyNumberFormat="1" applyFont="1" applyBorder="1"/>
    <xf numFmtId="3" fontId="7" fillId="0" borderId="0" xfId="0" applyNumberFormat="1" applyFont="1"/>
    <xf numFmtId="0" fontId="11" fillId="0" borderId="26" xfId="0" applyFont="1" applyBorder="1"/>
    <xf numFmtId="0" fontId="11" fillId="0" borderId="17" xfId="0" applyFont="1" applyBorder="1" applyAlignment="1">
      <alignment wrapText="1"/>
    </xf>
    <xf numFmtId="3" fontId="11" fillId="0" borderId="28" xfId="0" applyNumberFormat="1" applyFont="1" applyBorder="1"/>
    <xf numFmtId="49" fontId="11" fillId="0" borderId="29" xfId="0" applyNumberFormat="1" applyFont="1" applyBorder="1" applyAlignment="1">
      <alignment horizontal="left"/>
    </xf>
    <xf numFmtId="0" fontId="13" fillId="0" borderId="15" xfId="0" applyFont="1" applyBorder="1"/>
    <xf numFmtId="0" fontId="13" fillId="0" borderId="16" xfId="0" applyFont="1" applyBorder="1" applyAlignment="1">
      <alignment wrapText="1"/>
    </xf>
    <xf numFmtId="0" fontId="5" fillId="0" borderId="15" xfId="0" applyFont="1" applyBorder="1"/>
    <xf numFmtId="0" fontId="5" fillId="0" borderId="16" xfId="0" applyFont="1" applyBorder="1" applyAlignment="1">
      <alignment wrapText="1"/>
    </xf>
    <xf numFmtId="3" fontId="5" fillId="0" borderId="16" xfId="0" applyNumberFormat="1" applyFont="1" applyBorder="1"/>
    <xf numFmtId="3" fontId="10" fillId="0" borderId="16" xfId="0" applyNumberFormat="1" applyFont="1" applyBorder="1"/>
    <xf numFmtId="3" fontId="5" fillId="0" borderId="17" xfId="0" applyNumberFormat="1" applyFont="1" applyBorder="1"/>
    <xf numFmtId="0" fontId="11" fillId="0" borderId="18" xfId="0" applyFont="1" applyBorder="1"/>
    <xf numFmtId="3" fontId="5" fillId="0" borderId="30" xfId="0" applyNumberFormat="1" applyFont="1" applyBorder="1"/>
    <xf numFmtId="0" fontId="7" fillId="0" borderId="22" xfId="0" applyFont="1" applyBorder="1" applyAlignment="1">
      <alignment wrapText="1"/>
    </xf>
    <xf numFmtId="3" fontId="11" fillId="0" borderId="24" xfId="0" applyNumberFormat="1" applyFont="1" applyBorder="1"/>
    <xf numFmtId="3" fontId="11" fillId="0" borderId="0" xfId="0" applyNumberFormat="1" applyFont="1"/>
    <xf numFmtId="3" fontId="11" fillId="0" borderId="22" xfId="0" applyNumberFormat="1" applyFont="1" applyBorder="1"/>
    <xf numFmtId="0" fontId="11" fillId="0" borderId="10" xfId="0" applyFont="1" applyBorder="1" applyAlignment="1">
      <alignment wrapText="1"/>
    </xf>
    <xf numFmtId="3" fontId="11" fillId="0" borderId="5" xfId="0" applyNumberFormat="1" applyFont="1" applyBorder="1"/>
    <xf numFmtId="3" fontId="11" fillId="0" borderId="10" xfId="0" applyNumberFormat="1" applyFont="1" applyBorder="1"/>
    <xf numFmtId="3" fontId="11" fillId="0" borderId="27" xfId="0" applyNumberFormat="1" applyFont="1" applyBorder="1"/>
    <xf numFmtId="0" fontId="10" fillId="0" borderId="15" xfId="0" applyFont="1" applyBorder="1"/>
    <xf numFmtId="0" fontId="5" fillId="0" borderId="9" xfId="0" applyFont="1" applyBorder="1" applyAlignment="1">
      <alignment wrapText="1"/>
    </xf>
    <xf numFmtId="3" fontId="5" fillId="0" borderId="9" xfId="0" applyNumberFormat="1" applyFont="1" applyBorder="1"/>
    <xf numFmtId="3" fontId="10" fillId="0" borderId="9" xfId="0" applyNumberFormat="1" applyFont="1" applyBorder="1"/>
    <xf numFmtId="0" fontId="10" fillId="0" borderId="22" xfId="0" applyFont="1" applyBorder="1"/>
    <xf numFmtId="3" fontId="8" fillId="0" borderId="0" xfId="0" applyNumberFormat="1" applyFont="1"/>
    <xf numFmtId="3" fontId="8" fillId="0" borderId="24" xfId="0" applyNumberFormat="1" applyFont="1" applyBorder="1"/>
    <xf numFmtId="0" fontId="5" fillId="0" borderId="31" xfId="0" applyFont="1" applyBorder="1"/>
    <xf numFmtId="0" fontId="5" fillId="0" borderId="32" xfId="0" applyFont="1" applyBorder="1"/>
    <xf numFmtId="3" fontId="5" fillId="0" borderId="33" xfId="0" applyNumberFormat="1" applyFont="1" applyBorder="1"/>
    <xf numFmtId="0" fontId="7" fillId="0" borderId="0" xfId="0" applyFont="1"/>
    <xf numFmtId="0" fontId="7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0FFA1-4390-4888-A6AE-E10D0133517E}">
  <sheetPr>
    <pageSetUpPr fitToPage="1"/>
  </sheetPr>
  <dimension ref="A1:I53"/>
  <sheetViews>
    <sheetView tabSelected="1" topLeftCell="A9" zoomScale="115" zoomScaleNormal="115" workbookViewId="0">
      <selection activeCell="J18" sqref="J18"/>
    </sheetView>
  </sheetViews>
  <sheetFormatPr defaultColWidth="11.5546875" defaultRowHeight="14.4" x14ac:dyDescent="0.3"/>
  <cols>
    <col min="1" max="1" width="5.21875" customWidth="1"/>
    <col min="2" max="2" width="45.33203125" customWidth="1"/>
    <col min="3" max="3" width="11" customWidth="1"/>
    <col min="4" max="4" width="9.88671875" customWidth="1"/>
    <col min="5" max="5" width="9.6640625" customWidth="1"/>
    <col min="6" max="6" width="10.33203125" customWidth="1"/>
    <col min="7" max="7" width="3.109375" customWidth="1"/>
    <col min="8" max="8" width="11.88671875" bestFit="1" customWidth="1"/>
    <col min="257" max="257" width="5.21875" customWidth="1"/>
    <col min="258" max="258" width="45.33203125" customWidth="1"/>
    <col min="259" max="259" width="11" customWidth="1"/>
    <col min="260" max="260" width="9.88671875" customWidth="1"/>
    <col min="261" max="261" width="9.6640625" customWidth="1"/>
    <col min="262" max="262" width="10.33203125" customWidth="1"/>
    <col min="263" max="263" width="3.109375" customWidth="1"/>
    <col min="264" max="264" width="11.88671875" bestFit="1" customWidth="1"/>
    <col min="513" max="513" width="5.21875" customWidth="1"/>
    <col min="514" max="514" width="45.33203125" customWidth="1"/>
    <col min="515" max="515" width="11" customWidth="1"/>
    <col min="516" max="516" width="9.88671875" customWidth="1"/>
    <col min="517" max="517" width="9.6640625" customWidth="1"/>
    <col min="518" max="518" width="10.33203125" customWidth="1"/>
    <col min="519" max="519" width="3.109375" customWidth="1"/>
    <col min="520" max="520" width="11.88671875" bestFit="1" customWidth="1"/>
    <col min="769" max="769" width="5.21875" customWidth="1"/>
    <col min="770" max="770" width="45.33203125" customWidth="1"/>
    <col min="771" max="771" width="11" customWidth="1"/>
    <col min="772" max="772" width="9.88671875" customWidth="1"/>
    <col min="773" max="773" width="9.6640625" customWidth="1"/>
    <col min="774" max="774" width="10.33203125" customWidth="1"/>
    <col min="775" max="775" width="3.109375" customWidth="1"/>
    <col min="776" max="776" width="11.88671875" bestFit="1" customWidth="1"/>
    <col min="1025" max="1025" width="5.21875" customWidth="1"/>
    <col min="1026" max="1026" width="45.33203125" customWidth="1"/>
    <col min="1027" max="1027" width="11" customWidth="1"/>
    <col min="1028" max="1028" width="9.88671875" customWidth="1"/>
    <col min="1029" max="1029" width="9.6640625" customWidth="1"/>
    <col min="1030" max="1030" width="10.33203125" customWidth="1"/>
    <col min="1031" max="1031" width="3.109375" customWidth="1"/>
    <col min="1032" max="1032" width="11.88671875" bestFit="1" customWidth="1"/>
    <col min="1281" max="1281" width="5.21875" customWidth="1"/>
    <col min="1282" max="1282" width="45.33203125" customWidth="1"/>
    <col min="1283" max="1283" width="11" customWidth="1"/>
    <col min="1284" max="1284" width="9.88671875" customWidth="1"/>
    <col min="1285" max="1285" width="9.6640625" customWidth="1"/>
    <col min="1286" max="1286" width="10.33203125" customWidth="1"/>
    <col min="1287" max="1287" width="3.109375" customWidth="1"/>
    <col min="1288" max="1288" width="11.88671875" bestFit="1" customWidth="1"/>
    <col min="1537" max="1537" width="5.21875" customWidth="1"/>
    <col min="1538" max="1538" width="45.33203125" customWidth="1"/>
    <col min="1539" max="1539" width="11" customWidth="1"/>
    <col min="1540" max="1540" width="9.88671875" customWidth="1"/>
    <col min="1541" max="1541" width="9.6640625" customWidth="1"/>
    <col min="1542" max="1542" width="10.33203125" customWidth="1"/>
    <col min="1543" max="1543" width="3.109375" customWidth="1"/>
    <col min="1544" max="1544" width="11.88671875" bestFit="1" customWidth="1"/>
    <col min="1793" max="1793" width="5.21875" customWidth="1"/>
    <col min="1794" max="1794" width="45.33203125" customWidth="1"/>
    <col min="1795" max="1795" width="11" customWidth="1"/>
    <col min="1796" max="1796" width="9.88671875" customWidth="1"/>
    <col min="1797" max="1797" width="9.6640625" customWidth="1"/>
    <col min="1798" max="1798" width="10.33203125" customWidth="1"/>
    <col min="1799" max="1799" width="3.109375" customWidth="1"/>
    <col min="1800" max="1800" width="11.88671875" bestFit="1" customWidth="1"/>
    <col min="2049" max="2049" width="5.21875" customWidth="1"/>
    <col min="2050" max="2050" width="45.33203125" customWidth="1"/>
    <col min="2051" max="2051" width="11" customWidth="1"/>
    <col min="2052" max="2052" width="9.88671875" customWidth="1"/>
    <col min="2053" max="2053" width="9.6640625" customWidth="1"/>
    <col min="2054" max="2054" width="10.33203125" customWidth="1"/>
    <col min="2055" max="2055" width="3.109375" customWidth="1"/>
    <col min="2056" max="2056" width="11.88671875" bestFit="1" customWidth="1"/>
    <col min="2305" max="2305" width="5.21875" customWidth="1"/>
    <col min="2306" max="2306" width="45.33203125" customWidth="1"/>
    <col min="2307" max="2307" width="11" customWidth="1"/>
    <col min="2308" max="2308" width="9.88671875" customWidth="1"/>
    <col min="2309" max="2309" width="9.6640625" customWidth="1"/>
    <col min="2310" max="2310" width="10.33203125" customWidth="1"/>
    <col min="2311" max="2311" width="3.109375" customWidth="1"/>
    <col min="2312" max="2312" width="11.88671875" bestFit="1" customWidth="1"/>
    <col min="2561" max="2561" width="5.21875" customWidth="1"/>
    <col min="2562" max="2562" width="45.33203125" customWidth="1"/>
    <col min="2563" max="2563" width="11" customWidth="1"/>
    <col min="2564" max="2564" width="9.88671875" customWidth="1"/>
    <col min="2565" max="2565" width="9.6640625" customWidth="1"/>
    <col min="2566" max="2566" width="10.33203125" customWidth="1"/>
    <col min="2567" max="2567" width="3.109375" customWidth="1"/>
    <col min="2568" max="2568" width="11.88671875" bestFit="1" customWidth="1"/>
    <col min="2817" max="2817" width="5.21875" customWidth="1"/>
    <col min="2818" max="2818" width="45.33203125" customWidth="1"/>
    <col min="2819" max="2819" width="11" customWidth="1"/>
    <col min="2820" max="2820" width="9.88671875" customWidth="1"/>
    <col min="2821" max="2821" width="9.6640625" customWidth="1"/>
    <col min="2822" max="2822" width="10.33203125" customWidth="1"/>
    <col min="2823" max="2823" width="3.109375" customWidth="1"/>
    <col min="2824" max="2824" width="11.88671875" bestFit="1" customWidth="1"/>
    <col min="3073" max="3073" width="5.21875" customWidth="1"/>
    <col min="3074" max="3074" width="45.33203125" customWidth="1"/>
    <col min="3075" max="3075" width="11" customWidth="1"/>
    <col min="3076" max="3076" width="9.88671875" customWidth="1"/>
    <col min="3077" max="3077" width="9.6640625" customWidth="1"/>
    <col min="3078" max="3078" width="10.33203125" customWidth="1"/>
    <col min="3079" max="3079" width="3.109375" customWidth="1"/>
    <col min="3080" max="3080" width="11.88671875" bestFit="1" customWidth="1"/>
    <col min="3329" max="3329" width="5.21875" customWidth="1"/>
    <col min="3330" max="3330" width="45.33203125" customWidth="1"/>
    <col min="3331" max="3331" width="11" customWidth="1"/>
    <col min="3332" max="3332" width="9.88671875" customWidth="1"/>
    <col min="3333" max="3333" width="9.6640625" customWidth="1"/>
    <col min="3334" max="3334" width="10.33203125" customWidth="1"/>
    <col min="3335" max="3335" width="3.109375" customWidth="1"/>
    <col min="3336" max="3336" width="11.88671875" bestFit="1" customWidth="1"/>
    <col min="3585" max="3585" width="5.21875" customWidth="1"/>
    <col min="3586" max="3586" width="45.33203125" customWidth="1"/>
    <col min="3587" max="3587" width="11" customWidth="1"/>
    <col min="3588" max="3588" width="9.88671875" customWidth="1"/>
    <col min="3589" max="3589" width="9.6640625" customWidth="1"/>
    <col min="3590" max="3590" width="10.33203125" customWidth="1"/>
    <col min="3591" max="3591" width="3.109375" customWidth="1"/>
    <col min="3592" max="3592" width="11.88671875" bestFit="1" customWidth="1"/>
    <col min="3841" max="3841" width="5.21875" customWidth="1"/>
    <col min="3842" max="3842" width="45.33203125" customWidth="1"/>
    <col min="3843" max="3843" width="11" customWidth="1"/>
    <col min="3844" max="3844" width="9.88671875" customWidth="1"/>
    <col min="3845" max="3845" width="9.6640625" customWidth="1"/>
    <col min="3846" max="3846" width="10.33203125" customWidth="1"/>
    <col min="3847" max="3847" width="3.109375" customWidth="1"/>
    <col min="3848" max="3848" width="11.88671875" bestFit="1" customWidth="1"/>
    <col min="4097" max="4097" width="5.21875" customWidth="1"/>
    <col min="4098" max="4098" width="45.33203125" customWidth="1"/>
    <col min="4099" max="4099" width="11" customWidth="1"/>
    <col min="4100" max="4100" width="9.88671875" customWidth="1"/>
    <col min="4101" max="4101" width="9.6640625" customWidth="1"/>
    <col min="4102" max="4102" width="10.33203125" customWidth="1"/>
    <col min="4103" max="4103" width="3.109375" customWidth="1"/>
    <col min="4104" max="4104" width="11.88671875" bestFit="1" customWidth="1"/>
    <col min="4353" max="4353" width="5.21875" customWidth="1"/>
    <col min="4354" max="4354" width="45.33203125" customWidth="1"/>
    <col min="4355" max="4355" width="11" customWidth="1"/>
    <col min="4356" max="4356" width="9.88671875" customWidth="1"/>
    <col min="4357" max="4357" width="9.6640625" customWidth="1"/>
    <col min="4358" max="4358" width="10.33203125" customWidth="1"/>
    <col min="4359" max="4359" width="3.109375" customWidth="1"/>
    <col min="4360" max="4360" width="11.88671875" bestFit="1" customWidth="1"/>
    <col min="4609" max="4609" width="5.21875" customWidth="1"/>
    <col min="4610" max="4610" width="45.33203125" customWidth="1"/>
    <col min="4611" max="4611" width="11" customWidth="1"/>
    <col min="4612" max="4612" width="9.88671875" customWidth="1"/>
    <col min="4613" max="4613" width="9.6640625" customWidth="1"/>
    <col min="4614" max="4614" width="10.33203125" customWidth="1"/>
    <col min="4615" max="4615" width="3.109375" customWidth="1"/>
    <col min="4616" max="4616" width="11.88671875" bestFit="1" customWidth="1"/>
    <col min="4865" max="4865" width="5.21875" customWidth="1"/>
    <col min="4866" max="4866" width="45.33203125" customWidth="1"/>
    <col min="4867" max="4867" width="11" customWidth="1"/>
    <col min="4868" max="4868" width="9.88671875" customWidth="1"/>
    <col min="4869" max="4869" width="9.6640625" customWidth="1"/>
    <col min="4870" max="4870" width="10.33203125" customWidth="1"/>
    <col min="4871" max="4871" width="3.109375" customWidth="1"/>
    <col min="4872" max="4872" width="11.88671875" bestFit="1" customWidth="1"/>
    <col min="5121" max="5121" width="5.21875" customWidth="1"/>
    <col min="5122" max="5122" width="45.33203125" customWidth="1"/>
    <col min="5123" max="5123" width="11" customWidth="1"/>
    <col min="5124" max="5124" width="9.88671875" customWidth="1"/>
    <col min="5125" max="5125" width="9.6640625" customWidth="1"/>
    <col min="5126" max="5126" width="10.33203125" customWidth="1"/>
    <col min="5127" max="5127" width="3.109375" customWidth="1"/>
    <col min="5128" max="5128" width="11.88671875" bestFit="1" customWidth="1"/>
    <col min="5377" max="5377" width="5.21875" customWidth="1"/>
    <col min="5378" max="5378" width="45.33203125" customWidth="1"/>
    <col min="5379" max="5379" width="11" customWidth="1"/>
    <col min="5380" max="5380" width="9.88671875" customWidth="1"/>
    <col min="5381" max="5381" width="9.6640625" customWidth="1"/>
    <col min="5382" max="5382" width="10.33203125" customWidth="1"/>
    <col min="5383" max="5383" width="3.109375" customWidth="1"/>
    <col min="5384" max="5384" width="11.88671875" bestFit="1" customWidth="1"/>
    <col min="5633" max="5633" width="5.21875" customWidth="1"/>
    <col min="5634" max="5634" width="45.33203125" customWidth="1"/>
    <col min="5635" max="5635" width="11" customWidth="1"/>
    <col min="5636" max="5636" width="9.88671875" customWidth="1"/>
    <col min="5637" max="5637" width="9.6640625" customWidth="1"/>
    <col min="5638" max="5638" width="10.33203125" customWidth="1"/>
    <col min="5639" max="5639" width="3.109375" customWidth="1"/>
    <col min="5640" max="5640" width="11.88671875" bestFit="1" customWidth="1"/>
    <col min="5889" max="5889" width="5.21875" customWidth="1"/>
    <col min="5890" max="5890" width="45.33203125" customWidth="1"/>
    <col min="5891" max="5891" width="11" customWidth="1"/>
    <col min="5892" max="5892" width="9.88671875" customWidth="1"/>
    <col min="5893" max="5893" width="9.6640625" customWidth="1"/>
    <col min="5894" max="5894" width="10.33203125" customWidth="1"/>
    <col min="5895" max="5895" width="3.109375" customWidth="1"/>
    <col min="5896" max="5896" width="11.88671875" bestFit="1" customWidth="1"/>
    <col min="6145" max="6145" width="5.21875" customWidth="1"/>
    <col min="6146" max="6146" width="45.33203125" customWidth="1"/>
    <col min="6147" max="6147" width="11" customWidth="1"/>
    <col min="6148" max="6148" width="9.88671875" customWidth="1"/>
    <col min="6149" max="6149" width="9.6640625" customWidth="1"/>
    <col min="6150" max="6150" width="10.33203125" customWidth="1"/>
    <col min="6151" max="6151" width="3.109375" customWidth="1"/>
    <col min="6152" max="6152" width="11.88671875" bestFit="1" customWidth="1"/>
    <col min="6401" max="6401" width="5.21875" customWidth="1"/>
    <col min="6402" max="6402" width="45.33203125" customWidth="1"/>
    <col min="6403" max="6403" width="11" customWidth="1"/>
    <col min="6404" max="6404" width="9.88671875" customWidth="1"/>
    <col min="6405" max="6405" width="9.6640625" customWidth="1"/>
    <col min="6406" max="6406" width="10.33203125" customWidth="1"/>
    <col min="6407" max="6407" width="3.109375" customWidth="1"/>
    <col min="6408" max="6408" width="11.88671875" bestFit="1" customWidth="1"/>
    <col min="6657" max="6657" width="5.21875" customWidth="1"/>
    <col min="6658" max="6658" width="45.33203125" customWidth="1"/>
    <col min="6659" max="6659" width="11" customWidth="1"/>
    <col min="6660" max="6660" width="9.88671875" customWidth="1"/>
    <col min="6661" max="6661" width="9.6640625" customWidth="1"/>
    <col min="6662" max="6662" width="10.33203125" customWidth="1"/>
    <col min="6663" max="6663" width="3.109375" customWidth="1"/>
    <col min="6664" max="6664" width="11.88671875" bestFit="1" customWidth="1"/>
    <col min="6913" max="6913" width="5.21875" customWidth="1"/>
    <col min="6914" max="6914" width="45.33203125" customWidth="1"/>
    <col min="6915" max="6915" width="11" customWidth="1"/>
    <col min="6916" max="6916" width="9.88671875" customWidth="1"/>
    <col min="6917" max="6917" width="9.6640625" customWidth="1"/>
    <col min="6918" max="6918" width="10.33203125" customWidth="1"/>
    <col min="6919" max="6919" width="3.109375" customWidth="1"/>
    <col min="6920" max="6920" width="11.88671875" bestFit="1" customWidth="1"/>
    <col min="7169" max="7169" width="5.21875" customWidth="1"/>
    <col min="7170" max="7170" width="45.33203125" customWidth="1"/>
    <col min="7171" max="7171" width="11" customWidth="1"/>
    <col min="7172" max="7172" width="9.88671875" customWidth="1"/>
    <col min="7173" max="7173" width="9.6640625" customWidth="1"/>
    <col min="7174" max="7174" width="10.33203125" customWidth="1"/>
    <col min="7175" max="7175" width="3.109375" customWidth="1"/>
    <col min="7176" max="7176" width="11.88671875" bestFit="1" customWidth="1"/>
    <col min="7425" max="7425" width="5.21875" customWidth="1"/>
    <col min="7426" max="7426" width="45.33203125" customWidth="1"/>
    <col min="7427" max="7427" width="11" customWidth="1"/>
    <col min="7428" max="7428" width="9.88671875" customWidth="1"/>
    <col min="7429" max="7429" width="9.6640625" customWidth="1"/>
    <col min="7430" max="7430" width="10.33203125" customWidth="1"/>
    <col min="7431" max="7431" width="3.109375" customWidth="1"/>
    <col min="7432" max="7432" width="11.88671875" bestFit="1" customWidth="1"/>
    <col min="7681" max="7681" width="5.21875" customWidth="1"/>
    <col min="7682" max="7682" width="45.33203125" customWidth="1"/>
    <col min="7683" max="7683" width="11" customWidth="1"/>
    <col min="7684" max="7684" width="9.88671875" customWidth="1"/>
    <col min="7685" max="7685" width="9.6640625" customWidth="1"/>
    <col min="7686" max="7686" width="10.33203125" customWidth="1"/>
    <col min="7687" max="7687" width="3.109375" customWidth="1"/>
    <col min="7688" max="7688" width="11.88671875" bestFit="1" customWidth="1"/>
    <col min="7937" max="7937" width="5.21875" customWidth="1"/>
    <col min="7938" max="7938" width="45.33203125" customWidth="1"/>
    <col min="7939" max="7939" width="11" customWidth="1"/>
    <col min="7940" max="7940" width="9.88671875" customWidth="1"/>
    <col min="7941" max="7941" width="9.6640625" customWidth="1"/>
    <col min="7942" max="7942" width="10.33203125" customWidth="1"/>
    <col min="7943" max="7943" width="3.109375" customWidth="1"/>
    <col min="7944" max="7944" width="11.88671875" bestFit="1" customWidth="1"/>
    <col min="8193" max="8193" width="5.21875" customWidth="1"/>
    <col min="8194" max="8194" width="45.33203125" customWidth="1"/>
    <col min="8195" max="8195" width="11" customWidth="1"/>
    <col min="8196" max="8196" width="9.88671875" customWidth="1"/>
    <col min="8197" max="8197" width="9.6640625" customWidth="1"/>
    <col min="8198" max="8198" width="10.33203125" customWidth="1"/>
    <col min="8199" max="8199" width="3.109375" customWidth="1"/>
    <col min="8200" max="8200" width="11.88671875" bestFit="1" customWidth="1"/>
    <col min="8449" max="8449" width="5.21875" customWidth="1"/>
    <col min="8450" max="8450" width="45.33203125" customWidth="1"/>
    <col min="8451" max="8451" width="11" customWidth="1"/>
    <col min="8452" max="8452" width="9.88671875" customWidth="1"/>
    <col min="8453" max="8453" width="9.6640625" customWidth="1"/>
    <col min="8454" max="8454" width="10.33203125" customWidth="1"/>
    <col min="8455" max="8455" width="3.109375" customWidth="1"/>
    <col min="8456" max="8456" width="11.88671875" bestFit="1" customWidth="1"/>
    <col min="8705" max="8705" width="5.21875" customWidth="1"/>
    <col min="8706" max="8706" width="45.33203125" customWidth="1"/>
    <col min="8707" max="8707" width="11" customWidth="1"/>
    <col min="8708" max="8708" width="9.88671875" customWidth="1"/>
    <col min="8709" max="8709" width="9.6640625" customWidth="1"/>
    <col min="8710" max="8710" width="10.33203125" customWidth="1"/>
    <col min="8711" max="8711" width="3.109375" customWidth="1"/>
    <col min="8712" max="8712" width="11.88671875" bestFit="1" customWidth="1"/>
    <col min="8961" max="8961" width="5.21875" customWidth="1"/>
    <col min="8962" max="8962" width="45.33203125" customWidth="1"/>
    <col min="8963" max="8963" width="11" customWidth="1"/>
    <col min="8964" max="8964" width="9.88671875" customWidth="1"/>
    <col min="8965" max="8965" width="9.6640625" customWidth="1"/>
    <col min="8966" max="8966" width="10.33203125" customWidth="1"/>
    <col min="8967" max="8967" width="3.109375" customWidth="1"/>
    <col min="8968" max="8968" width="11.88671875" bestFit="1" customWidth="1"/>
    <col min="9217" max="9217" width="5.21875" customWidth="1"/>
    <col min="9218" max="9218" width="45.33203125" customWidth="1"/>
    <col min="9219" max="9219" width="11" customWidth="1"/>
    <col min="9220" max="9220" width="9.88671875" customWidth="1"/>
    <col min="9221" max="9221" width="9.6640625" customWidth="1"/>
    <col min="9222" max="9222" width="10.33203125" customWidth="1"/>
    <col min="9223" max="9223" width="3.109375" customWidth="1"/>
    <col min="9224" max="9224" width="11.88671875" bestFit="1" customWidth="1"/>
    <col min="9473" max="9473" width="5.21875" customWidth="1"/>
    <col min="9474" max="9474" width="45.33203125" customWidth="1"/>
    <col min="9475" max="9475" width="11" customWidth="1"/>
    <col min="9476" max="9476" width="9.88671875" customWidth="1"/>
    <col min="9477" max="9477" width="9.6640625" customWidth="1"/>
    <col min="9478" max="9478" width="10.33203125" customWidth="1"/>
    <col min="9479" max="9479" width="3.109375" customWidth="1"/>
    <col min="9480" max="9480" width="11.88671875" bestFit="1" customWidth="1"/>
    <col min="9729" max="9729" width="5.21875" customWidth="1"/>
    <col min="9730" max="9730" width="45.33203125" customWidth="1"/>
    <col min="9731" max="9731" width="11" customWidth="1"/>
    <col min="9732" max="9732" width="9.88671875" customWidth="1"/>
    <col min="9733" max="9733" width="9.6640625" customWidth="1"/>
    <col min="9734" max="9734" width="10.33203125" customWidth="1"/>
    <col min="9735" max="9735" width="3.109375" customWidth="1"/>
    <col min="9736" max="9736" width="11.88671875" bestFit="1" customWidth="1"/>
    <col min="9985" max="9985" width="5.21875" customWidth="1"/>
    <col min="9986" max="9986" width="45.33203125" customWidth="1"/>
    <col min="9987" max="9987" width="11" customWidth="1"/>
    <col min="9988" max="9988" width="9.88671875" customWidth="1"/>
    <col min="9989" max="9989" width="9.6640625" customWidth="1"/>
    <col min="9990" max="9990" width="10.33203125" customWidth="1"/>
    <col min="9991" max="9991" width="3.109375" customWidth="1"/>
    <col min="9992" max="9992" width="11.88671875" bestFit="1" customWidth="1"/>
    <col min="10241" max="10241" width="5.21875" customWidth="1"/>
    <col min="10242" max="10242" width="45.33203125" customWidth="1"/>
    <col min="10243" max="10243" width="11" customWidth="1"/>
    <col min="10244" max="10244" width="9.88671875" customWidth="1"/>
    <col min="10245" max="10245" width="9.6640625" customWidth="1"/>
    <col min="10246" max="10246" width="10.33203125" customWidth="1"/>
    <col min="10247" max="10247" width="3.109375" customWidth="1"/>
    <col min="10248" max="10248" width="11.88671875" bestFit="1" customWidth="1"/>
    <col min="10497" max="10497" width="5.21875" customWidth="1"/>
    <col min="10498" max="10498" width="45.33203125" customWidth="1"/>
    <col min="10499" max="10499" width="11" customWidth="1"/>
    <col min="10500" max="10500" width="9.88671875" customWidth="1"/>
    <col min="10501" max="10501" width="9.6640625" customWidth="1"/>
    <col min="10502" max="10502" width="10.33203125" customWidth="1"/>
    <col min="10503" max="10503" width="3.109375" customWidth="1"/>
    <col min="10504" max="10504" width="11.88671875" bestFit="1" customWidth="1"/>
    <col min="10753" max="10753" width="5.21875" customWidth="1"/>
    <col min="10754" max="10754" width="45.33203125" customWidth="1"/>
    <col min="10755" max="10755" width="11" customWidth="1"/>
    <col min="10756" max="10756" width="9.88671875" customWidth="1"/>
    <col min="10757" max="10757" width="9.6640625" customWidth="1"/>
    <col min="10758" max="10758" width="10.33203125" customWidth="1"/>
    <col min="10759" max="10759" width="3.109375" customWidth="1"/>
    <col min="10760" max="10760" width="11.88671875" bestFit="1" customWidth="1"/>
    <col min="11009" max="11009" width="5.21875" customWidth="1"/>
    <col min="11010" max="11010" width="45.33203125" customWidth="1"/>
    <col min="11011" max="11011" width="11" customWidth="1"/>
    <col min="11012" max="11012" width="9.88671875" customWidth="1"/>
    <col min="11013" max="11013" width="9.6640625" customWidth="1"/>
    <col min="11014" max="11014" width="10.33203125" customWidth="1"/>
    <col min="11015" max="11015" width="3.109375" customWidth="1"/>
    <col min="11016" max="11016" width="11.88671875" bestFit="1" customWidth="1"/>
    <col min="11265" max="11265" width="5.21875" customWidth="1"/>
    <col min="11266" max="11266" width="45.33203125" customWidth="1"/>
    <col min="11267" max="11267" width="11" customWidth="1"/>
    <col min="11268" max="11268" width="9.88671875" customWidth="1"/>
    <col min="11269" max="11269" width="9.6640625" customWidth="1"/>
    <col min="11270" max="11270" width="10.33203125" customWidth="1"/>
    <col min="11271" max="11271" width="3.109375" customWidth="1"/>
    <col min="11272" max="11272" width="11.88671875" bestFit="1" customWidth="1"/>
    <col min="11521" max="11521" width="5.21875" customWidth="1"/>
    <col min="11522" max="11522" width="45.33203125" customWidth="1"/>
    <col min="11523" max="11523" width="11" customWidth="1"/>
    <col min="11524" max="11524" width="9.88671875" customWidth="1"/>
    <col min="11525" max="11525" width="9.6640625" customWidth="1"/>
    <col min="11526" max="11526" width="10.33203125" customWidth="1"/>
    <col min="11527" max="11527" width="3.109375" customWidth="1"/>
    <col min="11528" max="11528" width="11.88671875" bestFit="1" customWidth="1"/>
    <col min="11777" max="11777" width="5.21875" customWidth="1"/>
    <col min="11778" max="11778" width="45.33203125" customWidth="1"/>
    <col min="11779" max="11779" width="11" customWidth="1"/>
    <col min="11780" max="11780" width="9.88671875" customWidth="1"/>
    <col min="11781" max="11781" width="9.6640625" customWidth="1"/>
    <col min="11782" max="11782" width="10.33203125" customWidth="1"/>
    <col min="11783" max="11783" width="3.109375" customWidth="1"/>
    <col min="11784" max="11784" width="11.88671875" bestFit="1" customWidth="1"/>
    <col min="12033" max="12033" width="5.21875" customWidth="1"/>
    <col min="12034" max="12034" width="45.33203125" customWidth="1"/>
    <col min="12035" max="12035" width="11" customWidth="1"/>
    <col min="12036" max="12036" width="9.88671875" customWidth="1"/>
    <col min="12037" max="12037" width="9.6640625" customWidth="1"/>
    <col min="12038" max="12038" width="10.33203125" customWidth="1"/>
    <col min="12039" max="12039" width="3.109375" customWidth="1"/>
    <col min="12040" max="12040" width="11.88671875" bestFit="1" customWidth="1"/>
    <col min="12289" max="12289" width="5.21875" customWidth="1"/>
    <col min="12290" max="12290" width="45.33203125" customWidth="1"/>
    <col min="12291" max="12291" width="11" customWidth="1"/>
    <col min="12292" max="12292" width="9.88671875" customWidth="1"/>
    <col min="12293" max="12293" width="9.6640625" customWidth="1"/>
    <col min="12294" max="12294" width="10.33203125" customWidth="1"/>
    <col min="12295" max="12295" width="3.109375" customWidth="1"/>
    <col min="12296" max="12296" width="11.88671875" bestFit="1" customWidth="1"/>
    <col min="12545" max="12545" width="5.21875" customWidth="1"/>
    <col min="12546" max="12546" width="45.33203125" customWidth="1"/>
    <col min="12547" max="12547" width="11" customWidth="1"/>
    <col min="12548" max="12548" width="9.88671875" customWidth="1"/>
    <col min="12549" max="12549" width="9.6640625" customWidth="1"/>
    <col min="12550" max="12550" width="10.33203125" customWidth="1"/>
    <col min="12551" max="12551" width="3.109375" customWidth="1"/>
    <col min="12552" max="12552" width="11.88671875" bestFit="1" customWidth="1"/>
    <col min="12801" max="12801" width="5.21875" customWidth="1"/>
    <col min="12802" max="12802" width="45.33203125" customWidth="1"/>
    <col min="12803" max="12803" width="11" customWidth="1"/>
    <col min="12804" max="12804" width="9.88671875" customWidth="1"/>
    <col min="12805" max="12805" width="9.6640625" customWidth="1"/>
    <col min="12806" max="12806" width="10.33203125" customWidth="1"/>
    <col min="12807" max="12807" width="3.109375" customWidth="1"/>
    <col min="12808" max="12808" width="11.88671875" bestFit="1" customWidth="1"/>
    <col min="13057" max="13057" width="5.21875" customWidth="1"/>
    <col min="13058" max="13058" width="45.33203125" customWidth="1"/>
    <col min="13059" max="13059" width="11" customWidth="1"/>
    <col min="13060" max="13060" width="9.88671875" customWidth="1"/>
    <col min="13061" max="13061" width="9.6640625" customWidth="1"/>
    <col min="13062" max="13062" width="10.33203125" customWidth="1"/>
    <col min="13063" max="13063" width="3.109375" customWidth="1"/>
    <col min="13064" max="13064" width="11.88671875" bestFit="1" customWidth="1"/>
    <col min="13313" max="13313" width="5.21875" customWidth="1"/>
    <col min="13314" max="13314" width="45.33203125" customWidth="1"/>
    <col min="13315" max="13315" width="11" customWidth="1"/>
    <col min="13316" max="13316" width="9.88671875" customWidth="1"/>
    <col min="13317" max="13317" width="9.6640625" customWidth="1"/>
    <col min="13318" max="13318" width="10.33203125" customWidth="1"/>
    <col min="13319" max="13319" width="3.109375" customWidth="1"/>
    <col min="13320" max="13320" width="11.88671875" bestFit="1" customWidth="1"/>
    <col min="13569" max="13569" width="5.21875" customWidth="1"/>
    <col min="13570" max="13570" width="45.33203125" customWidth="1"/>
    <col min="13571" max="13571" width="11" customWidth="1"/>
    <col min="13572" max="13572" width="9.88671875" customWidth="1"/>
    <col min="13573" max="13573" width="9.6640625" customWidth="1"/>
    <col min="13574" max="13574" width="10.33203125" customWidth="1"/>
    <col min="13575" max="13575" width="3.109375" customWidth="1"/>
    <col min="13576" max="13576" width="11.88671875" bestFit="1" customWidth="1"/>
    <col min="13825" max="13825" width="5.21875" customWidth="1"/>
    <col min="13826" max="13826" width="45.33203125" customWidth="1"/>
    <col min="13827" max="13827" width="11" customWidth="1"/>
    <col min="13828" max="13828" width="9.88671875" customWidth="1"/>
    <col min="13829" max="13829" width="9.6640625" customWidth="1"/>
    <col min="13830" max="13830" width="10.33203125" customWidth="1"/>
    <col min="13831" max="13831" width="3.109375" customWidth="1"/>
    <col min="13832" max="13832" width="11.88671875" bestFit="1" customWidth="1"/>
    <col min="14081" max="14081" width="5.21875" customWidth="1"/>
    <col min="14082" max="14082" width="45.33203125" customWidth="1"/>
    <col min="14083" max="14083" width="11" customWidth="1"/>
    <col min="14084" max="14084" width="9.88671875" customWidth="1"/>
    <col min="14085" max="14085" width="9.6640625" customWidth="1"/>
    <col min="14086" max="14086" width="10.33203125" customWidth="1"/>
    <col min="14087" max="14087" width="3.109375" customWidth="1"/>
    <col min="14088" max="14088" width="11.88671875" bestFit="1" customWidth="1"/>
    <col min="14337" max="14337" width="5.21875" customWidth="1"/>
    <col min="14338" max="14338" width="45.33203125" customWidth="1"/>
    <col min="14339" max="14339" width="11" customWidth="1"/>
    <col min="14340" max="14340" width="9.88671875" customWidth="1"/>
    <col min="14341" max="14341" width="9.6640625" customWidth="1"/>
    <col min="14342" max="14342" width="10.33203125" customWidth="1"/>
    <col min="14343" max="14343" width="3.109375" customWidth="1"/>
    <col min="14344" max="14344" width="11.88671875" bestFit="1" customWidth="1"/>
    <col min="14593" max="14593" width="5.21875" customWidth="1"/>
    <col min="14594" max="14594" width="45.33203125" customWidth="1"/>
    <col min="14595" max="14595" width="11" customWidth="1"/>
    <col min="14596" max="14596" width="9.88671875" customWidth="1"/>
    <col min="14597" max="14597" width="9.6640625" customWidth="1"/>
    <col min="14598" max="14598" width="10.33203125" customWidth="1"/>
    <col min="14599" max="14599" width="3.109375" customWidth="1"/>
    <col min="14600" max="14600" width="11.88671875" bestFit="1" customWidth="1"/>
    <col min="14849" max="14849" width="5.21875" customWidth="1"/>
    <col min="14850" max="14850" width="45.33203125" customWidth="1"/>
    <col min="14851" max="14851" width="11" customWidth="1"/>
    <col min="14852" max="14852" width="9.88671875" customWidth="1"/>
    <col min="14853" max="14853" width="9.6640625" customWidth="1"/>
    <col min="14854" max="14854" width="10.33203125" customWidth="1"/>
    <col min="14855" max="14855" width="3.109375" customWidth="1"/>
    <col min="14856" max="14856" width="11.88671875" bestFit="1" customWidth="1"/>
    <col min="15105" max="15105" width="5.21875" customWidth="1"/>
    <col min="15106" max="15106" width="45.33203125" customWidth="1"/>
    <col min="15107" max="15107" width="11" customWidth="1"/>
    <col min="15108" max="15108" width="9.88671875" customWidth="1"/>
    <col min="15109" max="15109" width="9.6640625" customWidth="1"/>
    <col min="15110" max="15110" width="10.33203125" customWidth="1"/>
    <col min="15111" max="15111" width="3.109375" customWidth="1"/>
    <col min="15112" max="15112" width="11.88671875" bestFit="1" customWidth="1"/>
    <col min="15361" max="15361" width="5.21875" customWidth="1"/>
    <col min="15362" max="15362" width="45.33203125" customWidth="1"/>
    <col min="15363" max="15363" width="11" customWidth="1"/>
    <col min="15364" max="15364" width="9.88671875" customWidth="1"/>
    <col min="15365" max="15365" width="9.6640625" customWidth="1"/>
    <col min="15366" max="15366" width="10.33203125" customWidth="1"/>
    <col min="15367" max="15367" width="3.109375" customWidth="1"/>
    <col min="15368" max="15368" width="11.88671875" bestFit="1" customWidth="1"/>
    <col min="15617" max="15617" width="5.21875" customWidth="1"/>
    <col min="15618" max="15618" width="45.33203125" customWidth="1"/>
    <col min="15619" max="15619" width="11" customWidth="1"/>
    <col min="15620" max="15620" width="9.88671875" customWidth="1"/>
    <col min="15621" max="15621" width="9.6640625" customWidth="1"/>
    <col min="15622" max="15622" width="10.33203125" customWidth="1"/>
    <col min="15623" max="15623" width="3.109375" customWidth="1"/>
    <col min="15624" max="15624" width="11.88671875" bestFit="1" customWidth="1"/>
    <col min="15873" max="15873" width="5.21875" customWidth="1"/>
    <col min="15874" max="15874" width="45.33203125" customWidth="1"/>
    <col min="15875" max="15875" width="11" customWidth="1"/>
    <col min="15876" max="15876" width="9.88671875" customWidth="1"/>
    <col min="15877" max="15877" width="9.6640625" customWidth="1"/>
    <col min="15878" max="15878" width="10.33203125" customWidth="1"/>
    <col min="15879" max="15879" width="3.109375" customWidth="1"/>
    <col min="15880" max="15880" width="11.88671875" bestFit="1" customWidth="1"/>
    <col min="16129" max="16129" width="5.21875" customWidth="1"/>
    <col min="16130" max="16130" width="45.33203125" customWidth="1"/>
    <col min="16131" max="16131" width="11" customWidth="1"/>
    <col min="16132" max="16132" width="9.88671875" customWidth="1"/>
    <col min="16133" max="16133" width="9.6640625" customWidth="1"/>
    <col min="16134" max="16134" width="10.33203125" customWidth="1"/>
    <col min="16135" max="16135" width="3.109375" customWidth="1"/>
    <col min="16136" max="16136" width="11.88671875" bestFit="1" customWidth="1"/>
  </cols>
  <sheetData>
    <row r="1" spans="1:9" x14ac:dyDescent="0.3">
      <c r="A1" t="s">
        <v>0</v>
      </c>
      <c r="F1" s="118" t="s">
        <v>55</v>
      </c>
    </row>
    <row r="2" spans="1:9" x14ac:dyDescent="0.3">
      <c r="A2" t="s">
        <v>1</v>
      </c>
      <c r="C2" s="119"/>
      <c r="D2" s="119"/>
      <c r="E2" s="119"/>
      <c r="F2" s="118" t="s">
        <v>56</v>
      </c>
    </row>
    <row r="4" spans="1:9" x14ac:dyDescent="0.3">
      <c r="A4" s="1" t="s">
        <v>2</v>
      </c>
    </row>
    <row r="5" spans="1:9" ht="12.75" customHeight="1" x14ac:dyDescent="0.3">
      <c r="A5" s="2" t="s">
        <v>3</v>
      </c>
      <c r="C5" s="117"/>
      <c r="D5" s="117"/>
      <c r="E5" s="117"/>
      <c r="F5" s="117"/>
    </row>
    <row r="6" spans="1:9" ht="12.75" customHeight="1" x14ac:dyDescent="0.3">
      <c r="A6" s="2" t="s">
        <v>4</v>
      </c>
      <c r="C6" s="3"/>
      <c r="D6" s="3"/>
      <c r="E6" s="4"/>
      <c r="F6" s="5"/>
    </row>
    <row r="7" spans="1:9" s="9" customFormat="1" ht="35.1" customHeight="1" x14ac:dyDescent="0.2">
      <c r="A7" s="6" t="s">
        <v>5</v>
      </c>
      <c r="B7" s="6" t="s">
        <v>6</v>
      </c>
      <c r="C7" s="7" t="s">
        <v>7</v>
      </c>
      <c r="D7" s="7" t="s">
        <v>8</v>
      </c>
      <c r="E7" s="7" t="s">
        <v>9</v>
      </c>
      <c r="F7" s="8" t="s">
        <v>10</v>
      </c>
    </row>
    <row r="8" spans="1:9" s="9" customFormat="1" ht="12" customHeight="1" x14ac:dyDescent="0.2">
      <c r="A8" s="6"/>
      <c r="B8" s="10" t="s">
        <v>11</v>
      </c>
      <c r="C8" s="11" t="s">
        <v>12</v>
      </c>
      <c r="D8" s="12" t="s">
        <v>13</v>
      </c>
      <c r="E8" s="12">
        <v>44</v>
      </c>
      <c r="F8" s="13"/>
    </row>
    <row r="9" spans="1:9" s="9" customFormat="1" ht="12" customHeight="1" x14ac:dyDescent="0.2">
      <c r="A9" s="6"/>
      <c r="B9" s="6" t="s">
        <v>54</v>
      </c>
      <c r="C9" s="14">
        <f>SUM(C10:C10)</f>
        <v>23289.42</v>
      </c>
      <c r="D9" s="14">
        <f>SUM(D10:D10)</f>
        <v>6173.93</v>
      </c>
      <c r="E9" s="14">
        <f>SUM(E10:E10)</f>
        <v>11221.56</v>
      </c>
      <c r="F9" s="15">
        <f t="shared" ref="F9:F17" si="0">SUM(C9:E9)</f>
        <v>40684.909999999996</v>
      </c>
    </row>
    <row r="10" spans="1:9" s="9" customFormat="1" ht="12" customHeight="1" x14ac:dyDescent="0.2">
      <c r="A10" s="6">
        <v>50</v>
      </c>
      <c r="B10" s="16" t="s">
        <v>14</v>
      </c>
      <c r="C10" s="17">
        <v>23289.42</v>
      </c>
      <c r="D10" s="17">
        <v>6173.93</v>
      </c>
      <c r="E10" s="17">
        <v>11221.56</v>
      </c>
      <c r="F10" s="15">
        <f>SUM(C10:E10)</f>
        <v>40684.909999999996</v>
      </c>
      <c r="H10" s="18"/>
    </row>
    <row r="11" spans="1:9" s="9" customFormat="1" ht="12" customHeight="1" x14ac:dyDescent="0.2">
      <c r="A11" s="6"/>
      <c r="B11" s="19"/>
      <c r="C11" s="20"/>
      <c r="D11" s="20"/>
      <c r="E11" s="20"/>
      <c r="F11" s="21"/>
    </row>
    <row r="12" spans="1:9" s="23" customFormat="1" ht="12" customHeight="1" x14ac:dyDescent="0.25">
      <c r="A12" s="6"/>
      <c r="B12" s="22" t="s">
        <v>15</v>
      </c>
      <c r="C12" s="15">
        <f>SUM(C13:C17)</f>
        <v>1069304</v>
      </c>
      <c r="D12" s="15">
        <f>SUM(D13:D19)</f>
        <v>76200</v>
      </c>
      <c r="E12" s="15">
        <f>SUM(E13:E18)</f>
        <v>131000</v>
      </c>
      <c r="F12" s="15">
        <f t="shared" si="0"/>
        <v>1276504</v>
      </c>
      <c r="H12" s="24"/>
    </row>
    <row r="13" spans="1:9" s="9" customFormat="1" ht="23.4" customHeight="1" x14ac:dyDescent="0.2">
      <c r="A13" s="6"/>
      <c r="B13" s="25" t="s">
        <v>16</v>
      </c>
      <c r="C13" s="26">
        <f>771386+98265</f>
        <v>869651</v>
      </c>
      <c r="D13" s="27">
        <f>25000+26000+200+25000</f>
        <v>76200</v>
      </c>
      <c r="E13" s="27">
        <f>31000+33000</f>
        <v>64000</v>
      </c>
      <c r="F13" s="27">
        <f t="shared" si="0"/>
        <v>1009851</v>
      </c>
      <c r="H13" s="28"/>
      <c r="I13" s="29"/>
    </row>
    <row r="14" spans="1:9" s="9" customFormat="1" ht="12" customHeight="1" x14ac:dyDescent="0.25">
      <c r="A14" s="6"/>
      <c r="B14" s="30" t="s">
        <v>17</v>
      </c>
      <c r="C14" s="31"/>
      <c r="D14" s="27"/>
      <c r="E14" s="27">
        <v>67000</v>
      </c>
      <c r="F14" s="27">
        <f>SUM(C14:E14)</f>
        <v>67000</v>
      </c>
      <c r="H14" s="28"/>
      <c r="I14" s="29"/>
    </row>
    <row r="15" spans="1:9" s="9" customFormat="1" ht="24" customHeight="1" x14ac:dyDescent="0.2">
      <c r="A15" s="6"/>
      <c r="B15" s="32" t="s">
        <v>18</v>
      </c>
      <c r="C15" s="27">
        <v>138703</v>
      </c>
      <c r="D15" s="27"/>
      <c r="E15" s="27"/>
      <c r="F15" s="27">
        <f t="shared" si="0"/>
        <v>138703</v>
      </c>
      <c r="H15" s="18"/>
    </row>
    <row r="16" spans="1:9" s="9" customFormat="1" ht="24" customHeight="1" x14ac:dyDescent="0.25">
      <c r="A16" s="33"/>
      <c r="B16" s="34" t="s">
        <v>19</v>
      </c>
      <c r="C16" s="31">
        <f>19800+12900+6900+2100</f>
        <v>41700</v>
      </c>
      <c r="D16" s="15"/>
      <c r="E16" s="27"/>
      <c r="F16" s="27">
        <f t="shared" si="0"/>
        <v>41700</v>
      </c>
      <c r="H16" s="35"/>
      <c r="I16" s="36"/>
    </row>
    <row r="17" spans="1:9" s="9" customFormat="1" ht="24" customHeight="1" x14ac:dyDescent="0.25">
      <c r="A17" s="33"/>
      <c r="B17" s="30" t="s">
        <v>20</v>
      </c>
      <c r="C17" s="31">
        <v>19250</v>
      </c>
      <c r="D17" s="15"/>
      <c r="E17" s="27"/>
      <c r="F17" s="27">
        <f t="shared" si="0"/>
        <v>19250</v>
      </c>
      <c r="H17" s="35"/>
      <c r="I17" s="36"/>
    </row>
    <row r="18" spans="1:9" s="9" customFormat="1" ht="12" customHeight="1" x14ac:dyDescent="0.25">
      <c r="A18" s="33">
        <v>60</v>
      </c>
      <c r="B18" s="37" t="s">
        <v>21</v>
      </c>
      <c r="C18" s="38">
        <f>+C19</f>
        <v>13609</v>
      </c>
      <c r="D18" s="15"/>
      <c r="E18" s="15"/>
      <c r="F18" s="15">
        <f>SUM(C18:E18)</f>
        <v>13609</v>
      </c>
    </row>
    <row r="19" spans="1:9" s="9" customFormat="1" ht="24" customHeight="1" x14ac:dyDescent="0.25">
      <c r="A19" s="33"/>
      <c r="B19" s="25" t="s">
        <v>22</v>
      </c>
      <c r="C19" s="31">
        <v>13609</v>
      </c>
      <c r="D19" s="15"/>
      <c r="E19" s="27"/>
      <c r="F19" s="27">
        <f>SUM(C19:E19)</f>
        <v>13609</v>
      </c>
    </row>
    <row r="20" spans="1:9" s="9" customFormat="1" ht="24" customHeight="1" x14ac:dyDescent="0.25">
      <c r="A20" s="33">
        <v>10</v>
      </c>
      <c r="B20" s="37" t="s">
        <v>23</v>
      </c>
      <c r="C20" s="39">
        <f>14200+30515</f>
        <v>44715</v>
      </c>
      <c r="D20" s="15"/>
      <c r="E20" s="15">
        <v>3000</v>
      </c>
      <c r="F20" s="15">
        <f>SUM(C20:E20)</f>
        <v>47715</v>
      </c>
    </row>
    <row r="21" spans="1:9" s="9" customFormat="1" ht="18" customHeight="1" x14ac:dyDescent="0.2">
      <c r="A21" s="6"/>
      <c r="B21" s="40" t="s">
        <v>24</v>
      </c>
      <c r="C21" s="15">
        <f>+C9+C12+C18+C20</f>
        <v>1150917.42</v>
      </c>
      <c r="D21" s="15">
        <f>+D9+D12+D18+D20</f>
        <v>82373.929999999993</v>
      </c>
      <c r="E21" s="15">
        <f>+E9+E12+E18+E20</f>
        <v>145221.56</v>
      </c>
      <c r="F21" s="15">
        <f>+F9+F12+F18+F20</f>
        <v>1378512.91</v>
      </c>
    </row>
    <row r="22" spans="1:9" s="9" customFormat="1" ht="16.5" customHeight="1" x14ac:dyDescent="0.2">
      <c r="A22" s="41"/>
      <c r="B22" s="41"/>
      <c r="C22" s="42"/>
      <c r="D22" s="42"/>
      <c r="E22" s="42"/>
      <c r="F22" s="42"/>
    </row>
    <row r="23" spans="1:9" s="9" customFormat="1" ht="13.2" x14ac:dyDescent="0.25">
      <c r="A23" s="2" t="s">
        <v>25</v>
      </c>
      <c r="B23" s="43"/>
      <c r="C23" s="44"/>
      <c r="D23" s="44"/>
      <c r="E23" s="44"/>
      <c r="F23" s="44"/>
    </row>
    <row r="24" spans="1:9" s="9" customFormat="1" ht="45" customHeight="1" x14ac:dyDescent="0.2">
      <c r="A24" s="45" t="s">
        <v>5</v>
      </c>
      <c r="B24" s="46" t="s">
        <v>6</v>
      </c>
      <c r="C24" s="47" t="s">
        <v>26</v>
      </c>
      <c r="D24" s="48" t="s">
        <v>27</v>
      </c>
      <c r="E24" s="47" t="s">
        <v>28</v>
      </c>
      <c r="F24" s="49" t="s">
        <v>29</v>
      </c>
    </row>
    <row r="25" spans="1:9" s="9" customFormat="1" ht="12" customHeight="1" x14ac:dyDescent="0.2">
      <c r="A25" s="50"/>
      <c r="B25" s="51" t="s">
        <v>11</v>
      </c>
      <c r="C25" s="52" t="s">
        <v>12</v>
      </c>
      <c r="D25" s="53" t="s">
        <v>13</v>
      </c>
      <c r="E25" s="53">
        <v>44</v>
      </c>
      <c r="F25" s="54"/>
    </row>
    <row r="26" spans="1:9" s="9" customFormat="1" ht="12" customHeight="1" x14ac:dyDescent="0.2">
      <c r="A26" s="55">
        <v>50</v>
      </c>
      <c r="B26" s="33" t="s">
        <v>30</v>
      </c>
      <c r="C26" s="56">
        <f>+C27+C28</f>
        <v>771386.43599999999</v>
      </c>
      <c r="D26" s="56">
        <f>+D27+D28</f>
        <v>55660.800000000003</v>
      </c>
      <c r="E26" s="56">
        <f>+E27+E28</f>
        <v>87639</v>
      </c>
      <c r="F26" s="57">
        <f>SUM(C26:E26)</f>
        <v>914686.23600000003</v>
      </c>
      <c r="H26" s="58"/>
      <c r="I26" s="28"/>
    </row>
    <row r="27" spans="1:9" s="9" customFormat="1" ht="12" customHeight="1" x14ac:dyDescent="0.2">
      <c r="A27" s="50">
        <v>500</v>
      </c>
      <c r="B27" s="59" t="s">
        <v>31</v>
      </c>
      <c r="C27" s="60">
        <v>576522</v>
      </c>
      <c r="D27" s="60">
        <f>11600+30000</f>
        <v>41600</v>
      </c>
      <c r="E27" s="61">
        <v>65500</v>
      </c>
      <c r="F27" s="62">
        <f>SUM(C27:E27)</f>
        <v>683622</v>
      </c>
    </row>
    <row r="28" spans="1:9" s="9" customFormat="1" ht="12" customHeight="1" x14ac:dyDescent="0.2">
      <c r="A28" s="63">
        <v>506</v>
      </c>
      <c r="B28" s="64" t="s">
        <v>32</v>
      </c>
      <c r="C28" s="65">
        <f>+C27*0.338</f>
        <v>194864.43600000002</v>
      </c>
      <c r="D28" s="65">
        <f>+D27*0.338</f>
        <v>14060.800000000001</v>
      </c>
      <c r="E28" s="65">
        <f>+E27*0.338</f>
        <v>22139</v>
      </c>
      <c r="F28" s="66">
        <f>SUM(C28:E28)</f>
        <v>231064.236</v>
      </c>
      <c r="I28" s="18"/>
    </row>
    <row r="29" spans="1:9" s="9" customFormat="1" ht="12" customHeight="1" x14ac:dyDescent="0.2">
      <c r="A29" s="55">
        <v>41</v>
      </c>
      <c r="B29" s="67" t="s">
        <v>33</v>
      </c>
      <c r="C29" s="68">
        <f>+C30</f>
        <v>500</v>
      </c>
      <c r="D29" s="68">
        <f>+D30</f>
        <v>0</v>
      </c>
      <c r="E29" s="69">
        <f>+E30</f>
        <v>0</v>
      </c>
      <c r="F29" s="57">
        <f>SUM(C29:E29)</f>
        <v>500</v>
      </c>
    </row>
    <row r="30" spans="1:9" s="9" customFormat="1" ht="12" customHeight="1" x14ac:dyDescent="0.2">
      <c r="A30" s="55"/>
      <c r="B30" s="70" t="s">
        <v>34</v>
      </c>
      <c r="C30" s="71">
        <v>500</v>
      </c>
      <c r="D30" s="72"/>
      <c r="E30" s="72"/>
      <c r="F30" s="57"/>
    </row>
    <row r="31" spans="1:9" s="9" customFormat="1" ht="12" customHeight="1" x14ac:dyDescent="0.25">
      <c r="A31" s="55">
        <v>55</v>
      </c>
      <c r="B31" s="33" t="s">
        <v>35</v>
      </c>
      <c r="C31" s="73">
        <f>+C32+C33+C34+C35+C36+C37+C38+C39+C40+C41+C42+C43+C44</f>
        <v>180432.52</v>
      </c>
      <c r="D31" s="73">
        <f>+D32+D33+D34+D35+D36+D37+D38+D39+D40+D41+D42+D43+D45</f>
        <v>26713.13</v>
      </c>
      <c r="E31" s="73">
        <f>+E32+E33+E34+E35+E36+E37+E38+E39+E40+E41+E42+E43</f>
        <v>54582.559999999998</v>
      </c>
      <c r="F31" s="74">
        <f t="shared" ref="F31:F50" si="1">SUM(C31:E31)</f>
        <v>261728.21</v>
      </c>
      <c r="G31" s="75"/>
      <c r="H31" s="76"/>
      <c r="I31" s="76"/>
    </row>
    <row r="32" spans="1:9" s="9" customFormat="1" ht="12" customHeight="1" x14ac:dyDescent="0.2">
      <c r="A32" s="50">
        <v>5500</v>
      </c>
      <c r="B32" s="59" t="s">
        <v>36</v>
      </c>
      <c r="C32" s="77">
        <v>20000</v>
      </c>
      <c r="D32" s="78">
        <v>263.13</v>
      </c>
      <c r="E32" s="78">
        <v>2500</v>
      </c>
      <c r="F32" s="62">
        <f t="shared" si="1"/>
        <v>22763.13</v>
      </c>
    </row>
    <row r="33" spans="1:6" s="9" customFormat="1" ht="12" customHeight="1" x14ac:dyDescent="0.2">
      <c r="A33" s="50">
        <v>5502</v>
      </c>
      <c r="B33" s="59" t="s">
        <v>37</v>
      </c>
      <c r="C33" s="77"/>
      <c r="D33" s="78"/>
      <c r="E33" s="78"/>
      <c r="F33" s="62">
        <f t="shared" si="1"/>
        <v>0</v>
      </c>
    </row>
    <row r="34" spans="1:6" s="9" customFormat="1" ht="12" customHeight="1" x14ac:dyDescent="0.2">
      <c r="A34" s="50">
        <v>5503</v>
      </c>
      <c r="B34" s="59" t="s">
        <v>38</v>
      </c>
      <c r="C34" s="77">
        <v>2000</v>
      </c>
      <c r="D34" s="78"/>
      <c r="E34" s="78"/>
      <c r="F34" s="62">
        <f t="shared" si="1"/>
        <v>2000</v>
      </c>
    </row>
    <row r="35" spans="1:6" s="9" customFormat="1" ht="12" customHeight="1" x14ac:dyDescent="0.2">
      <c r="A35" s="50">
        <v>5504</v>
      </c>
      <c r="B35" s="59" t="s">
        <v>39</v>
      </c>
      <c r="C35" s="77">
        <v>1300</v>
      </c>
      <c r="D35" s="78"/>
      <c r="E35" s="78"/>
      <c r="F35" s="62">
        <f t="shared" si="1"/>
        <v>1300</v>
      </c>
    </row>
    <row r="36" spans="1:6" s="9" customFormat="1" ht="12" customHeight="1" x14ac:dyDescent="0.2">
      <c r="A36" s="50">
        <v>5511</v>
      </c>
      <c r="B36" s="59" t="s">
        <v>40</v>
      </c>
      <c r="C36" s="77">
        <v>51817.52</v>
      </c>
      <c r="D36" s="78"/>
      <c r="E36" s="78">
        <v>2000</v>
      </c>
      <c r="F36" s="62">
        <f t="shared" si="1"/>
        <v>53817.52</v>
      </c>
    </row>
    <row r="37" spans="1:6" s="9" customFormat="1" ht="12" customHeight="1" x14ac:dyDescent="0.2">
      <c r="A37" s="50">
        <v>5513</v>
      </c>
      <c r="B37" s="59" t="s">
        <v>41</v>
      </c>
      <c r="C37" s="77">
        <v>23300</v>
      </c>
      <c r="D37" s="78">
        <v>650</v>
      </c>
      <c r="E37" s="78">
        <v>1350</v>
      </c>
      <c r="F37" s="62">
        <f t="shared" si="1"/>
        <v>25300</v>
      </c>
    </row>
    <row r="38" spans="1:6" s="9" customFormat="1" ht="12" customHeight="1" x14ac:dyDescent="0.2">
      <c r="A38" s="50">
        <v>5514</v>
      </c>
      <c r="B38" s="85" t="s">
        <v>42</v>
      </c>
      <c r="C38" s="86">
        <v>2150</v>
      </c>
      <c r="D38" s="78"/>
      <c r="E38" s="78">
        <v>350</v>
      </c>
      <c r="F38" s="62">
        <f t="shared" si="1"/>
        <v>2500</v>
      </c>
    </row>
    <row r="39" spans="1:6" s="9" customFormat="1" ht="12" customHeight="1" x14ac:dyDescent="0.2">
      <c r="A39" s="50">
        <v>5515</v>
      </c>
      <c r="B39" s="59" t="s">
        <v>43</v>
      </c>
      <c r="C39" s="77">
        <v>16400</v>
      </c>
      <c r="D39" s="78"/>
      <c r="E39" s="78"/>
      <c r="F39" s="62">
        <f t="shared" si="1"/>
        <v>16400</v>
      </c>
    </row>
    <row r="40" spans="1:6" s="9" customFormat="1" ht="12" customHeight="1" x14ac:dyDescent="0.2">
      <c r="A40" s="50">
        <v>5522</v>
      </c>
      <c r="B40" s="87" t="s">
        <v>44</v>
      </c>
      <c r="C40" s="77">
        <v>1000</v>
      </c>
      <c r="D40" s="78"/>
      <c r="E40" s="78"/>
      <c r="F40" s="62">
        <f t="shared" si="1"/>
        <v>1000</v>
      </c>
    </row>
    <row r="41" spans="1:6" s="9" customFormat="1" ht="12" customHeight="1" x14ac:dyDescent="0.2">
      <c r="A41" s="88">
        <v>5523</v>
      </c>
      <c r="B41" s="89" t="s">
        <v>45</v>
      </c>
      <c r="C41" s="77">
        <v>300</v>
      </c>
      <c r="D41" s="78"/>
      <c r="E41" s="78"/>
      <c r="F41" s="62">
        <f t="shared" si="1"/>
        <v>300</v>
      </c>
    </row>
    <row r="42" spans="1:6" s="9" customFormat="1" ht="12" customHeight="1" x14ac:dyDescent="0.2">
      <c r="A42" s="50">
        <v>5524</v>
      </c>
      <c r="B42" s="59" t="s">
        <v>46</v>
      </c>
      <c r="C42" s="77">
        <v>12700</v>
      </c>
      <c r="D42" s="78">
        <v>500</v>
      </c>
      <c r="E42" s="78">
        <v>200</v>
      </c>
      <c r="F42" s="62">
        <f t="shared" si="1"/>
        <v>13400</v>
      </c>
    </row>
    <row r="43" spans="1:6" s="9" customFormat="1" ht="12" customHeight="1" x14ac:dyDescent="0.2">
      <c r="A43" s="50">
        <v>5525</v>
      </c>
      <c r="B43" s="59" t="s">
        <v>47</v>
      </c>
      <c r="C43" s="77">
        <v>49000</v>
      </c>
      <c r="D43" s="78">
        <v>25300</v>
      </c>
      <c r="E43" s="78">
        <v>48182.559999999998</v>
      </c>
      <c r="F43" s="62">
        <f t="shared" si="1"/>
        <v>122482.56</v>
      </c>
    </row>
    <row r="44" spans="1:6" s="9" customFormat="1" ht="12" customHeight="1" x14ac:dyDescent="0.2">
      <c r="A44" s="50">
        <v>5540</v>
      </c>
      <c r="B44" s="59" t="s">
        <v>48</v>
      </c>
      <c r="C44" s="77">
        <v>465</v>
      </c>
      <c r="D44" s="78"/>
      <c r="E44" s="78"/>
      <c r="F44" s="62">
        <f t="shared" si="1"/>
        <v>465</v>
      </c>
    </row>
    <row r="45" spans="1:6" s="9" customFormat="1" ht="12" customHeight="1" x14ac:dyDescent="0.2">
      <c r="A45" s="90">
        <v>6010</v>
      </c>
      <c r="B45" s="91" t="s">
        <v>49</v>
      </c>
      <c r="C45" s="92">
        <v>20349</v>
      </c>
      <c r="D45" s="93">
        <v>0</v>
      </c>
      <c r="E45" s="93">
        <v>3000</v>
      </c>
      <c r="F45" s="94">
        <f t="shared" si="1"/>
        <v>23349</v>
      </c>
    </row>
    <row r="46" spans="1:6" s="9" customFormat="1" ht="12" customHeight="1" x14ac:dyDescent="0.2">
      <c r="A46" s="95"/>
      <c r="B46" s="67" t="s">
        <v>50</v>
      </c>
      <c r="C46" s="15">
        <f>SUM(C47:C48)</f>
        <v>164640.46100000001</v>
      </c>
      <c r="D46" s="73">
        <v>0</v>
      </c>
      <c r="E46" s="15">
        <v>0</v>
      </c>
      <c r="F46" s="96">
        <f t="shared" si="1"/>
        <v>164640.46100000001</v>
      </c>
    </row>
    <row r="47" spans="1:6" s="9" customFormat="1" ht="12" customHeight="1" x14ac:dyDescent="0.2">
      <c r="A47" s="79">
        <v>5511</v>
      </c>
      <c r="B47" s="97" t="s">
        <v>34</v>
      </c>
      <c r="C47" s="98">
        <v>138703</v>
      </c>
      <c r="D47" s="99"/>
      <c r="E47" s="100"/>
      <c r="F47" s="98">
        <f t="shared" si="1"/>
        <v>138703</v>
      </c>
    </row>
    <row r="48" spans="1:6" s="9" customFormat="1" ht="12" customHeight="1" x14ac:dyDescent="0.2">
      <c r="A48" s="84">
        <v>6010</v>
      </c>
      <c r="B48" s="101" t="s">
        <v>51</v>
      </c>
      <c r="C48" s="102">
        <f>C47*22%*85%</f>
        <v>25937.460999999999</v>
      </c>
      <c r="D48" s="103"/>
      <c r="E48" s="102"/>
      <c r="F48" s="104">
        <f t="shared" si="1"/>
        <v>25937.460999999999</v>
      </c>
    </row>
    <row r="49" spans="1:6" s="9" customFormat="1" ht="12" customHeight="1" x14ac:dyDescent="0.2">
      <c r="A49" s="105">
        <v>61</v>
      </c>
      <c r="B49" s="106" t="s">
        <v>21</v>
      </c>
      <c r="C49" s="107">
        <f>C50</f>
        <v>13609</v>
      </c>
      <c r="D49" s="93"/>
      <c r="E49" s="108"/>
      <c r="F49" s="94">
        <f t="shared" si="1"/>
        <v>13609</v>
      </c>
    </row>
    <row r="50" spans="1:6" s="9" customFormat="1" ht="12" customHeight="1" x14ac:dyDescent="0.2">
      <c r="A50" s="109"/>
      <c r="B50" s="80" t="s">
        <v>34</v>
      </c>
      <c r="C50" s="82">
        <v>13609</v>
      </c>
      <c r="D50" s="110"/>
      <c r="E50" s="111"/>
      <c r="F50" s="81">
        <f t="shared" si="1"/>
        <v>13609</v>
      </c>
    </row>
    <row r="51" spans="1:6" s="9" customFormat="1" ht="12" customHeight="1" x14ac:dyDescent="0.2">
      <c r="A51" s="112"/>
      <c r="B51" s="113" t="s">
        <v>52</v>
      </c>
      <c r="C51" s="114">
        <f>C26+C31+C46+C49+C29+C45</f>
        <v>1150917.4169999999</v>
      </c>
      <c r="D51" s="114">
        <f>D26+D31+D46+D49+D29</f>
        <v>82373.930000000008</v>
      </c>
      <c r="E51" s="114">
        <f>E26+E31+E46+E49+E29+E45</f>
        <v>145221.56</v>
      </c>
      <c r="F51" s="114">
        <f>F26+F31+F46+F49+F29+F45</f>
        <v>1378512.9070000001</v>
      </c>
    </row>
    <row r="52" spans="1:6" s="115" customFormat="1" ht="12" customHeight="1" x14ac:dyDescent="0.2">
      <c r="B52" s="116"/>
      <c r="C52" s="83"/>
      <c r="D52" s="83"/>
      <c r="E52" s="83"/>
      <c r="F52" s="83"/>
    </row>
    <row r="53" spans="1:6" x14ac:dyDescent="0.3">
      <c r="A53" s="43" t="s">
        <v>53</v>
      </c>
      <c r="C53" s="83"/>
      <c r="D53" s="83"/>
      <c r="E53" s="83"/>
      <c r="F53" s="83"/>
    </row>
  </sheetData>
  <mergeCells count="1">
    <mergeCell ref="C5:F5"/>
  </mergeCells>
  <phoneticPr fontId="19" type="noConversion"/>
  <pageMargins left="0.70866141732283472" right="0.51181102362204722" top="0.74803149606299213" bottom="0.35433070866141736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2025.a TULUD JA KULUD</vt:lpstr>
    </vt:vector>
  </TitlesOfParts>
  <Company>RMV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Tiina Kahr</dc:creator>
  <cp:lastModifiedBy>Tuuli Abel</cp:lastModifiedBy>
  <cp:lastPrinted>2025-01-23T09:01:08Z</cp:lastPrinted>
  <dcterms:created xsi:type="dcterms:W3CDTF">2025-01-23T08:48:57Z</dcterms:created>
  <dcterms:modified xsi:type="dcterms:W3CDTF">2025-01-23T09:08:05Z</dcterms:modified>
</cp:coreProperties>
</file>